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<sst xmlns="http://schemas.openxmlformats.org/spreadsheetml/2006/main" count="49" uniqueCount="45">
  <si>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</si>
  <si>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</si>
  <si>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ПРОЧИЕ НЕНАЛОГОВЫЕ ДОХОДЫ</t>
  </si>
  <si>
    <t>Процент исполнения</t>
  </si>
  <si>
    <t>Консолидированный бюджет</t>
  </si>
  <si>
    <t>Бюджет Пучежского муниципального района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</si>
  <si>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</si>
  <si>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</si>
  <si>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ШТРАФЫ, САНКЦИИ, ВОЗМЕЩЕНИЕ УЩЕРБА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</si>
  <si>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</si>
  <si>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Земельный налог с организаций, обладающих земельным участком, расположенным в границах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</si>
  <si>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</si>
  <si>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НАЛОГИ НА ИМУЩЕСТВО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</si>
  <si>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</si>
  <si>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</si>
  <si>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</si>
  <si>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БЕЗВОЗМЕЗДНЫЕ ПОСТУПЛЕНИЯ ОТ ДРУГИХ БЮДЖЕТОВ БЮДЖЕТНОЙ СИСТЕМЫ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</si>
  <si>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</si>
  <si>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</si>
  <si>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Субсидии бюджетам бюджетной системы Российской Федерации (межбюджетные субсидии)</t>
  </si>
  <si>
    <t>НАЛОГИ НА ПРИБЫЛЬ,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</si>
  <si>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</si>
  <si>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</si>
  <si>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НАЛОГОВЫЕ И НЕНАЛОГОВЫЕ ДОХОДЫ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</si>
  <si>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</si>
  <si>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БЕЗВОЗМЕЗДНЫЕ ПОСТУПЛЕНИЯ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</si>
  <si>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</si>
  <si>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Дотации бюджетам бюджетной системы Российской Федерации</t>
  </si>
  <si>
    <t>Доходы бюджета - Всего</t>
  </si>
  <si>
    <t>ДОХОДЫ ОТ ПРОДАЖИ МАТЕРИАЛЬНЫХ И НЕМАТЕРИАЛЬНЫХ АКТИВОВ</t>
  </si>
  <si>
    <t>НАЛОГИ НА ТОВАРЫ (РАБОТЫ, УСЛУГИ), РЕАЛИЗУЕМЫЕ НА ТЕРРИТОРИИ РОССИЙСКОЙ ФЕДЕРАЦИИ</t>
  </si>
  <si>
    <t>ПЛАТЕЖИ ПРИ ПОЛЬЗОВАНИИ ПРИРОДНЫМИ РЕСУРСАМИ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</si>
  <si>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</si>
  <si>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Субвенции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</si>
  <si>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</si>
  <si>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ГОСУДАРСТВЕННАЯ ПОШЛИНА</t>
  </si>
  <si>
    <t>Земельный налог с организаций, обладающих земельным участком, расположенным в границах сельских поселений</t>
  </si>
  <si>
    <t>ДОХОДЫ ОТ ОКАЗАНИЯ ПЛАТНЫХ УСЛУГ (РАБОТ) И КОМПЕНСАЦИИ ЗАТРАТ ГОСУДАРСТВА</t>
  </si>
  <si>
    <t>Уровень изменений по сравннию с соответствующим периодом 2017 года</t>
  </si>
  <si>
    <t>Наименование показателя</t>
  </si>
  <si>
    <t>Утверждено на 2019 год</t>
  </si>
  <si>
    <t>Сведения об исполнении консолидированного и районного бюджетов Пучежского муниципального района по состоянию на  01.04.2019 г.</t>
  </si>
  <si>
    <t>Уровень изменений по сравннию с соответствующим периодом 2018 года</t>
  </si>
  <si>
    <t>Исполнено на            01.04.2018</t>
  </si>
  <si>
    <t>Исполнено на             01.04.2019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</si>
</sst>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#,##0.0"/>
  </numFmts>
  <fonts count="48">
    <font>
      <sz val="11"/>
      <name val="Calibri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b/>
      <sz val="14"/>
      <name val="Calibri"/>
      <family val="2"/>
    </font>
    <font>
      <sz val="14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19" borderId="0" applyNumberFormat="0" applyBorder="0" applyAlignment="0" applyProtection="0"/>
    <xf numFmtId="0" fontId="3" fillId="5" borderId="0" applyNumberFormat="0" applyBorder="0" applyAlignment="0" applyProtection="0"/>
    <xf numFmtId="0" fontId="13" fillId="29" borderId="1" applyNumberFormat="0" applyAlignment="0" applyProtection="0"/>
    <xf numFmtId="0" fontId="15" fillId="27" borderId="2" applyNumberFormat="0" applyAlignment="0" applyProtection="0"/>
    <xf numFmtId="0" fontId="5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" fillId="0" borderId="3" applyNumberFormat="0" applyFill="0" applyAlignment="0" applyProtection="0"/>
    <xf numFmtId="0" fontId="2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11" borderId="1" applyNumberFormat="0" applyAlignment="0" applyProtection="0"/>
    <xf numFmtId="0" fontId="9" fillId="0" borderId="6" applyNumberFormat="0" applyFill="0" applyAlignment="0" applyProtection="0"/>
    <xf numFmtId="0" fontId="7" fillId="30" borderId="0" applyNumberFormat="0" applyBorder="0" applyAlignment="0" applyProtection="0"/>
    <xf numFmtId="0" fontId="0" fillId="3" borderId="7" applyNumberFormat="0" applyFont="0" applyAlignment="0" applyProtection="0"/>
    <xf numFmtId="0" fontId="14" fillId="29" borderId="8" applyNumberFormat="0" applyAlignment="0" applyProtection="0"/>
    <xf numFmtId="0" fontId="17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3" fillId="37" borderId="10" applyNumberFormat="0" applyAlignment="0" applyProtection="0"/>
    <xf numFmtId="0" fontId="34" fillId="38" borderId="11" applyNumberFormat="0" applyAlignment="0" applyProtection="0"/>
    <xf numFmtId="0" fontId="35" fillId="38" borderId="10" applyNumberFormat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40" fillId="39" borderId="16" applyNumberFormat="0" applyAlignment="0" applyProtection="0"/>
    <xf numFmtId="0" fontId="41" fillId="0" borderId="0" applyNumberFormat="0" applyFill="0" applyBorder="0" applyAlignment="0" applyProtection="0"/>
    <xf numFmtId="0" fontId="42" fillId="40" borderId="0" applyNumberFormat="0" applyBorder="0" applyAlignment="0" applyProtection="0"/>
    <xf numFmtId="0" fontId="21" fillId="0" borderId="0" applyNumberFormat="0" applyFill="0" applyBorder="0" applyAlignment="0" applyProtection="0"/>
    <xf numFmtId="0" fontId="43" fillId="4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45" fillId="0" borderId="18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43" borderId="0" applyNumberFormat="0" applyBorder="0" applyAlignment="0" applyProtection="0"/>
  </cellStyleXfs>
  <cellXfs count="19">
    <xf numFmtId="0" fontId="0" fillId="0" borderId="0" xfId="0" applyAlignment="1">
      <alignment/>
    </xf>
    <xf numFmtId="4" fontId="6" fillId="29" borderId="19" xfId="0" applyNumberFormat="1" applyFont="1" applyFill="1" applyBorder="1" applyAlignment="1">
      <alignment horizontal="right"/>
    </xf>
    <xf numFmtId="4" fontId="6" fillId="6" borderId="19" xfId="0" applyNumberFormat="1" applyFont="1" applyFill="1" applyBorder="1" applyAlignment="1">
      <alignment horizontal="right"/>
    </xf>
    <xf numFmtId="49" fontId="0" fillId="3" borderId="19" xfId="0" applyNumberFormat="1" applyFont="1" applyFill="1" applyBorder="1" applyAlignment="1">
      <alignment horizontal="left" wrapText="1"/>
    </xf>
    <xf numFmtId="4" fontId="6" fillId="6" borderId="19" xfId="0" applyNumberFormat="1" applyFont="1" applyFill="1" applyBorder="1" applyAlignment="1">
      <alignment horizontal="center"/>
    </xf>
    <xf numFmtId="49" fontId="12" fillId="18" borderId="20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right"/>
    </xf>
    <xf numFmtId="4" fontId="6" fillId="0" borderId="1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80" fontId="6" fillId="0" borderId="19" xfId="0" applyNumberFormat="1" applyFont="1" applyFill="1" applyBorder="1" applyAlignment="1">
      <alignment horizontal="center"/>
    </xf>
    <xf numFmtId="180" fontId="6" fillId="6" borderId="19" xfId="0" applyNumberFormat="1" applyFont="1" applyFill="1" applyBorder="1" applyAlignment="1">
      <alignment horizontal="center"/>
    </xf>
    <xf numFmtId="180" fontId="0" fillId="0" borderId="0" xfId="0" applyNumberFormat="1" applyAlignment="1">
      <alignment horizontal="center"/>
    </xf>
    <xf numFmtId="0" fontId="12" fillId="0" borderId="21" xfId="0" applyFont="1" applyBorder="1" applyAlignment="1">
      <alignment horizontal="center"/>
    </xf>
    <xf numFmtId="49" fontId="12" fillId="18" borderId="0" xfId="0" applyNumberFormat="1" applyFont="1" applyFill="1" applyBorder="1" applyAlignment="1">
      <alignment horizontal="center" vertical="center" wrapText="1"/>
    </xf>
    <xf numFmtId="49" fontId="12" fillId="18" borderId="2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PageLayoutView="0" workbookViewId="0" topLeftCell="A1">
      <pane xSplit="1" ySplit="7" topLeftCell="F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11" sqref="F11"/>
    </sheetView>
  </sheetViews>
  <sheetFormatPr defaultColWidth="9.140625" defaultRowHeight="15"/>
  <cols>
    <col min="1" max="1" width="50.8515625" style="0" customWidth="1"/>
    <col min="2" max="5" width="15.8515625" style="0" customWidth="1"/>
    <col min="6" max="6" width="17.57421875" style="0" customWidth="1"/>
    <col min="7" max="11" width="15.8515625" style="0" customWidth="1"/>
  </cols>
  <sheetData>
    <row r="1" spans="1:12" ht="1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8.75">
      <c r="A4" s="17" t="s">
        <v>41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5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1" ht="15">
      <c r="A6" s="13" t="s">
        <v>39</v>
      </c>
      <c r="B6" s="12" t="s">
        <v>4</v>
      </c>
      <c r="C6" s="12"/>
      <c r="D6" s="12"/>
      <c r="E6" s="12"/>
      <c r="F6" s="12"/>
      <c r="G6" s="12" t="s">
        <v>5</v>
      </c>
      <c r="H6" s="12"/>
      <c r="I6" s="12"/>
      <c r="J6" s="12"/>
      <c r="K6" s="12"/>
    </row>
    <row r="7" spans="1:11" ht="96.75" customHeight="1">
      <c r="A7" s="14"/>
      <c r="B7" s="5" t="s">
        <v>40</v>
      </c>
      <c r="C7" s="5" t="s">
        <v>44</v>
      </c>
      <c r="D7" s="5" t="s">
        <v>3</v>
      </c>
      <c r="E7" s="5" t="s">
        <v>43</v>
      </c>
      <c r="F7" s="5" t="s">
        <v>38</v>
      </c>
      <c r="G7" s="5" t="s">
        <v>40</v>
      </c>
      <c r="H7" s="5" t="s">
        <v>44</v>
      </c>
      <c r="I7" s="5" t="s">
        <v>3</v>
      </c>
      <c r="J7" s="5" t="s">
        <v>43</v>
      </c>
      <c r="K7" s="5" t="s">
        <v>42</v>
      </c>
    </row>
    <row r="8" spans="1:11" ht="15">
      <c r="A8" s="3" t="s">
        <v>28</v>
      </c>
      <c r="B8" s="7">
        <f>B9+B24</f>
        <v>287897.7</v>
      </c>
      <c r="C8" s="7">
        <f>C9+C24</f>
        <v>60404</v>
      </c>
      <c r="D8" s="7">
        <f>C8/B8*100</f>
        <v>20.98106375980079</v>
      </c>
      <c r="E8" s="6">
        <f>61089480.63/1000</f>
        <v>61089.480630000005</v>
      </c>
      <c r="F8" s="7">
        <f>C8/E8*100</f>
        <v>98.87790725517581</v>
      </c>
      <c r="G8" s="7">
        <f>G9+G24</f>
        <v>242925.4</v>
      </c>
      <c r="H8" s="7">
        <f>H9+H24</f>
        <v>50313.3</v>
      </c>
      <c r="I8" s="7">
        <f>H8/G8*100</f>
        <v>20.71142004911796</v>
      </c>
      <c r="J8" s="9">
        <f>51957128.31/1000</f>
        <v>51957.12831</v>
      </c>
      <c r="K8" s="7">
        <f>H8/J8*100</f>
        <v>96.83618328520359</v>
      </c>
    </row>
    <row r="9" spans="1:11" ht="15">
      <c r="A9" s="3" t="s">
        <v>23</v>
      </c>
      <c r="B9" s="7">
        <f>SUM(B10:B23)</f>
        <v>106767.59999999999</v>
      </c>
      <c r="C9" s="7">
        <f>SUM(C10:C23)</f>
        <v>20079.199999999997</v>
      </c>
      <c r="D9" s="7">
        <f aca="true" t="shared" si="0" ref="D9:D42">C9/B9*100</f>
        <v>18.806454392531066</v>
      </c>
      <c r="E9" s="6">
        <f>19206572.38/1000</f>
        <v>19206.572379999998</v>
      </c>
      <c r="F9" s="7">
        <f aca="true" t="shared" si="1" ref="F9:F42">C9/E9*100</f>
        <v>104.54338026970744</v>
      </c>
      <c r="G9" s="7">
        <f>SUM(G10:G23)</f>
        <v>67050.6</v>
      </c>
      <c r="H9" s="7">
        <f>SUM(H10:H23)</f>
        <v>11356.3</v>
      </c>
      <c r="I9" s="7">
        <f aca="true" t="shared" si="2" ref="I9:I42">H9/G9*100</f>
        <v>16.936910333390003</v>
      </c>
      <c r="J9" s="9">
        <f>10793218.21/1000</f>
        <v>10793.21821</v>
      </c>
      <c r="K9" s="7">
        <f aca="true" t="shared" si="3" ref="K9:K36">H9/J9*100</f>
        <v>105.21699625676332</v>
      </c>
    </row>
    <row r="10" spans="1:11" ht="15">
      <c r="A10" s="3" t="s">
        <v>20</v>
      </c>
      <c r="B10" s="7">
        <v>60264.6</v>
      </c>
      <c r="C10" s="7">
        <v>13157.7</v>
      </c>
      <c r="D10" s="7">
        <f t="shared" si="0"/>
        <v>21.833215519558745</v>
      </c>
      <c r="E10" s="6">
        <f>12594139.78/1000</f>
        <v>12594.13978</v>
      </c>
      <c r="F10" s="7">
        <f t="shared" si="1"/>
        <v>104.47478136533752</v>
      </c>
      <c r="G10" s="7">
        <v>28775</v>
      </c>
      <c r="H10" s="7">
        <v>6139.8</v>
      </c>
      <c r="I10" s="7">
        <f t="shared" si="2"/>
        <v>21.3372719374457</v>
      </c>
      <c r="J10" s="9">
        <f>6000043.46/1000</f>
        <v>6000.04346</v>
      </c>
      <c r="K10" s="7">
        <f t="shared" si="3"/>
        <v>102.3292587950688</v>
      </c>
    </row>
    <row r="11" spans="1:11" ht="45">
      <c r="A11" s="3" t="s">
        <v>30</v>
      </c>
      <c r="B11" s="7">
        <v>8582.6</v>
      </c>
      <c r="C11" s="7">
        <v>2317.4</v>
      </c>
      <c r="D11" s="7">
        <f t="shared" si="0"/>
        <v>27.00114184512852</v>
      </c>
      <c r="E11" s="6">
        <f>1822572.95/1000</f>
        <v>1822.57295</v>
      </c>
      <c r="F11" s="7">
        <f t="shared" si="1"/>
        <v>127.1499173736777</v>
      </c>
      <c r="G11" s="7">
        <v>7105.5</v>
      </c>
      <c r="H11" s="7">
        <v>1918.6</v>
      </c>
      <c r="I11" s="7">
        <f t="shared" si="2"/>
        <v>27.0016184645697</v>
      </c>
      <c r="J11" s="9">
        <f>1509175.59/1000</f>
        <v>1509.17559</v>
      </c>
      <c r="K11" s="7">
        <f t="shared" si="3"/>
        <v>127.12901087937685</v>
      </c>
    </row>
    <row r="12" spans="1:11" ht="15">
      <c r="A12" s="3" t="s">
        <v>21</v>
      </c>
      <c r="B12" s="7">
        <v>2985</v>
      </c>
      <c r="C12" s="7">
        <v>554.9</v>
      </c>
      <c r="D12" s="7">
        <f t="shared" si="0"/>
        <v>18.58961474036851</v>
      </c>
      <c r="E12" s="6">
        <f>956244.3/1000</f>
        <v>956.2443000000001</v>
      </c>
      <c r="F12" s="7">
        <f t="shared" si="1"/>
        <v>58.02910406890791</v>
      </c>
      <c r="G12" s="7">
        <v>2900</v>
      </c>
      <c r="H12" s="7">
        <v>544.3</v>
      </c>
      <c r="I12" s="7">
        <f t="shared" si="2"/>
        <v>18.76896551724138</v>
      </c>
      <c r="J12" s="9">
        <f>909860.3/1000</f>
        <v>909.8603</v>
      </c>
      <c r="K12" s="7">
        <f t="shared" si="3"/>
        <v>59.822370533146675</v>
      </c>
    </row>
    <row r="13" spans="1:11" ht="15" customHeight="1">
      <c r="A13" s="3" t="s">
        <v>12</v>
      </c>
      <c r="B13" s="7">
        <v>5272.7</v>
      </c>
      <c r="C13" s="7">
        <v>1068.1</v>
      </c>
      <c r="D13" s="7">
        <f t="shared" si="0"/>
        <v>20.257173744002124</v>
      </c>
      <c r="E13" s="6">
        <f>1279087.77/1000</f>
        <v>1279.08777</v>
      </c>
      <c r="F13" s="7">
        <f t="shared" si="1"/>
        <v>83.50482469236648</v>
      </c>
      <c r="G13" s="7">
        <v>0</v>
      </c>
      <c r="H13" s="7">
        <v>0</v>
      </c>
      <c r="I13" s="7">
        <v>0</v>
      </c>
      <c r="J13" s="9">
        <v>0</v>
      </c>
      <c r="K13" s="7">
        <v>0</v>
      </c>
    </row>
    <row r="14" spans="1:11" ht="45" hidden="1">
      <c r="A14" s="3" t="s">
        <v>36</v>
      </c>
      <c r="B14" s="7"/>
      <c r="C14" s="7"/>
      <c r="D14" s="7" t="e">
        <f t="shared" si="0"/>
        <v>#DIV/0!</v>
      </c>
      <c r="E14" s="6">
        <v>176784.98</v>
      </c>
      <c r="F14" s="7">
        <f t="shared" si="1"/>
        <v>0</v>
      </c>
      <c r="G14" s="7"/>
      <c r="H14" s="7"/>
      <c r="I14" s="7" t="e">
        <f t="shared" si="2"/>
        <v>#DIV/0!</v>
      </c>
      <c r="J14" s="9"/>
      <c r="K14" s="7" t="e">
        <f t="shared" si="3"/>
        <v>#DIV/0!</v>
      </c>
    </row>
    <row r="15" spans="1:11" ht="45" hidden="1">
      <c r="A15" s="3" t="s">
        <v>10</v>
      </c>
      <c r="B15" s="7"/>
      <c r="C15" s="7"/>
      <c r="D15" s="7" t="e">
        <f t="shared" si="0"/>
        <v>#DIV/0!</v>
      </c>
      <c r="E15" s="6">
        <v>742841.45</v>
      </c>
      <c r="F15" s="7">
        <f t="shared" si="1"/>
        <v>0</v>
      </c>
      <c r="G15" s="7"/>
      <c r="H15" s="7"/>
      <c r="I15" s="7" t="e">
        <f t="shared" si="2"/>
        <v>#DIV/0!</v>
      </c>
      <c r="J15" s="9"/>
      <c r="K15" s="7" t="e">
        <f t="shared" si="3"/>
        <v>#DIV/0!</v>
      </c>
    </row>
    <row r="16" spans="1:11" ht="15">
      <c r="A16" s="3" t="s">
        <v>35</v>
      </c>
      <c r="B16" s="7">
        <v>1103</v>
      </c>
      <c r="C16" s="7">
        <v>422.3</v>
      </c>
      <c r="D16" s="7">
        <f t="shared" si="0"/>
        <v>38.28649138712602</v>
      </c>
      <c r="E16" s="6">
        <f>275284.49/1000</f>
        <v>275.28449</v>
      </c>
      <c r="F16" s="7">
        <f t="shared" si="1"/>
        <v>153.404937561139</v>
      </c>
      <c r="G16" s="7">
        <v>1100</v>
      </c>
      <c r="H16" s="7">
        <v>422.3</v>
      </c>
      <c r="I16" s="7">
        <f t="shared" si="2"/>
        <v>38.39090909090909</v>
      </c>
      <c r="J16" s="9">
        <f>275284.49/1000</f>
        <v>275.28449</v>
      </c>
      <c r="K16" s="7">
        <f t="shared" si="3"/>
        <v>153.404937561139</v>
      </c>
    </row>
    <row r="17" spans="1:11" ht="90" hidden="1">
      <c r="A17" s="3" t="s">
        <v>32</v>
      </c>
      <c r="B17" s="7"/>
      <c r="C17" s="7"/>
      <c r="D17" s="7" t="e">
        <f t="shared" si="0"/>
        <v>#DIV/0!</v>
      </c>
      <c r="E17" s="6">
        <v>0</v>
      </c>
      <c r="F17" s="7" t="e">
        <f t="shared" si="1"/>
        <v>#DIV/0!</v>
      </c>
      <c r="G17" s="7"/>
      <c r="H17" s="7"/>
      <c r="I17" s="7" t="e">
        <f t="shared" si="2"/>
        <v>#DIV/0!</v>
      </c>
      <c r="J17" s="9"/>
      <c r="K17" s="7" t="e">
        <f t="shared" si="3"/>
        <v>#DIV/0!</v>
      </c>
    </row>
    <row r="18" spans="1:11" ht="45">
      <c r="A18" s="3" t="s">
        <v>22</v>
      </c>
      <c r="B18" s="7">
        <v>1985.5</v>
      </c>
      <c r="C18" s="7">
        <v>397.8</v>
      </c>
      <c r="D18" s="7">
        <f t="shared" si="0"/>
        <v>20.03525560312264</v>
      </c>
      <c r="E18" s="6">
        <f>495557.09/1000</f>
        <v>495.55709</v>
      </c>
      <c r="F18" s="7">
        <f t="shared" si="1"/>
        <v>80.27329404166127</v>
      </c>
      <c r="G18" s="7">
        <v>911.8</v>
      </c>
      <c r="H18" s="7">
        <v>256.7</v>
      </c>
      <c r="I18" s="7">
        <f t="shared" si="2"/>
        <v>28.15310375082255</v>
      </c>
      <c r="J18" s="9">
        <f>367590.12/1000</f>
        <v>367.59012</v>
      </c>
      <c r="K18" s="7">
        <f t="shared" si="3"/>
        <v>69.8332153214564</v>
      </c>
    </row>
    <row r="19" spans="1:11" ht="30">
      <c r="A19" s="3" t="s">
        <v>31</v>
      </c>
      <c r="B19" s="7">
        <v>179.2</v>
      </c>
      <c r="C19" s="7">
        <v>31.9</v>
      </c>
      <c r="D19" s="7">
        <f t="shared" si="0"/>
        <v>17.801339285714285</v>
      </c>
      <c r="E19" s="6">
        <f>55550.68/1000</f>
        <v>55.55068</v>
      </c>
      <c r="F19" s="7">
        <f t="shared" si="1"/>
        <v>57.42503962147718</v>
      </c>
      <c r="G19" s="7">
        <v>179.1</v>
      </c>
      <c r="H19" s="7">
        <v>31.9</v>
      </c>
      <c r="I19" s="7">
        <f t="shared" si="2"/>
        <v>17.811278615298715</v>
      </c>
      <c r="J19" s="9">
        <f>55550.68/1000</f>
        <v>55.55068</v>
      </c>
      <c r="K19" s="7">
        <f t="shared" si="3"/>
        <v>57.42503962147718</v>
      </c>
    </row>
    <row r="20" spans="1:11" ht="30">
      <c r="A20" s="3" t="s">
        <v>37</v>
      </c>
      <c r="B20" s="7">
        <v>6026.3</v>
      </c>
      <c r="C20" s="7">
        <v>1607.5</v>
      </c>
      <c r="D20" s="7">
        <f t="shared" si="0"/>
        <v>26.674742379237674</v>
      </c>
      <c r="E20" s="6">
        <f>1609991.01/1000</f>
        <v>1609.99101</v>
      </c>
      <c r="F20" s="7">
        <f t="shared" si="1"/>
        <v>99.84527801804309</v>
      </c>
      <c r="G20" s="7">
        <v>5910.6</v>
      </c>
      <c r="H20" s="7">
        <v>1589.7</v>
      </c>
      <c r="I20" s="7">
        <f t="shared" si="2"/>
        <v>26.89574662470815</v>
      </c>
      <c r="J20" s="9">
        <f>1584541.84/1000</f>
        <v>1584.54184</v>
      </c>
      <c r="K20" s="7">
        <f t="shared" si="3"/>
        <v>100.32553005984366</v>
      </c>
    </row>
    <row r="21" spans="1:11" ht="30">
      <c r="A21" s="3" t="s">
        <v>29</v>
      </c>
      <c r="B21" s="7">
        <v>19970</v>
      </c>
      <c r="C21" s="7">
        <v>321.1</v>
      </c>
      <c r="D21" s="7">
        <f t="shared" si="0"/>
        <v>1.6079118678017028</v>
      </c>
      <c r="E21" s="6">
        <f>38058.41/1000</f>
        <v>38.05841</v>
      </c>
      <c r="F21" s="7">
        <f t="shared" si="1"/>
        <v>843.7031394637874</v>
      </c>
      <c r="G21" s="7">
        <v>19770</v>
      </c>
      <c r="H21" s="7">
        <v>252.5</v>
      </c>
      <c r="I21" s="7">
        <f t="shared" si="2"/>
        <v>1.2771876580677795</v>
      </c>
      <c r="J21" s="9">
        <f>11212.77/1000</f>
        <v>11.21277</v>
      </c>
      <c r="K21" s="7">
        <f t="shared" si="3"/>
        <v>2251.8967213275578</v>
      </c>
    </row>
    <row r="22" spans="1:11" ht="15">
      <c r="A22" s="3" t="s">
        <v>8</v>
      </c>
      <c r="B22" s="7">
        <v>398.7</v>
      </c>
      <c r="C22" s="7">
        <v>197.3</v>
      </c>
      <c r="D22" s="7">
        <f t="shared" si="0"/>
        <v>49.485828944068224</v>
      </c>
      <c r="E22" s="6">
        <f>79958.96/1000</f>
        <v>79.95896</v>
      </c>
      <c r="F22" s="7">
        <f t="shared" si="1"/>
        <v>246.75158356236747</v>
      </c>
      <c r="G22" s="7">
        <v>398.6</v>
      </c>
      <c r="H22" s="7">
        <v>197.3</v>
      </c>
      <c r="I22" s="7">
        <f t="shared" si="2"/>
        <v>49.4982438534872</v>
      </c>
      <c r="J22" s="9">
        <f>79958.96/1000</f>
        <v>79.95896</v>
      </c>
      <c r="K22" s="7">
        <f t="shared" si="3"/>
        <v>246.75158356236747</v>
      </c>
    </row>
    <row r="23" spans="1:11" ht="15">
      <c r="A23" s="3" t="s">
        <v>2</v>
      </c>
      <c r="B23" s="7">
        <v>0</v>
      </c>
      <c r="C23" s="7">
        <v>3.2</v>
      </c>
      <c r="D23" s="7" t="e">
        <f t="shared" si="0"/>
        <v>#DIV/0!</v>
      </c>
      <c r="E23" s="6">
        <v>126.94</v>
      </c>
      <c r="F23" s="7">
        <f t="shared" si="1"/>
        <v>2.5208760044115333</v>
      </c>
      <c r="G23" s="7">
        <v>0</v>
      </c>
      <c r="H23" s="7">
        <v>3.2</v>
      </c>
      <c r="I23" s="7">
        <v>0</v>
      </c>
      <c r="J23" s="9">
        <v>0</v>
      </c>
      <c r="K23" s="7">
        <v>0</v>
      </c>
    </row>
    <row r="24" spans="1:11" ht="15">
      <c r="A24" s="3" t="s">
        <v>25</v>
      </c>
      <c r="B24" s="7">
        <f>B25+B36</f>
        <v>181130.1</v>
      </c>
      <c r="C24" s="7">
        <f>C25+C36</f>
        <v>40324.8</v>
      </c>
      <c r="D24" s="7">
        <f t="shared" si="0"/>
        <v>22.262892804674653</v>
      </c>
      <c r="E24" s="6">
        <f>41882908.25/1000</f>
        <v>41882.90825</v>
      </c>
      <c r="F24" s="7">
        <f t="shared" si="1"/>
        <v>96.27984704237916</v>
      </c>
      <c r="G24" s="7">
        <f>G25+G36</f>
        <v>175874.8</v>
      </c>
      <c r="H24" s="7">
        <f>H25+H36</f>
        <v>38957</v>
      </c>
      <c r="I24" s="7">
        <f t="shared" si="2"/>
        <v>22.15041609144687</v>
      </c>
      <c r="J24" s="9">
        <f>41163910.1/1000</f>
        <v>41163.9101</v>
      </c>
      <c r="K24" s="7">
        <f t="shared" si="3"/>
        <v>94.63872578032863</v>
      </c>
    </row>
    <row r="25" spans="1:11" ht="45">
      <c r="A25" s="3" t="s">
        <v>16</v>
      </c>
      <c r="B25" s="7">
        <v>181456.1</v>
      </c>
      <c r="C25" s="7">
        <v>40650.8</v>
      </c>
      <c r="D25" s="7">
        <f t="shared" si="0"/>
        <v>22.402553565297612</v>
      </c>
      <c r="E25" s="6">
        <f>42172603.88/1000</f>
        <v>42172.60388</v>
      </c>
      <c r="F25" s="7">
        <f t="shared" si="1"/>
        <v>96.39148703188873</v>
      </c>
      <c r="G25" s="7">
        <v>176200.8</v>
      </c>
      <c r="H25" s="7">
        <v>39283</v>
      </c>
      <c r="I25" s="7">
        <f t="shared" si="2"/>
        <v>22.294450422472543</v>
      </c>
      <c r="J25" s="9">
        <f>41288757.4/1000</f>
        <v>41288.757399999995</v>
      </c>
      <c r="K25" s="7">
        <f t="shared" si="3"/>
        <v>95.14212215066566</v>
      </c>
    </row>
    <row r="26" spans="1:11" ht="30">
      <c r="A26" s="3" t="s">
        <v>27</v>
      </c>
      <c r="B26" s="7">
        <v>102898.8</v>
      </c>
      <c r="C26" s="7">
        <v>25724.7</v>
      </c>
      <c r="D26" s="7">
        <f t="shared" si="0"/>
        <v>25</v>
      </c>
      <c r="E26" s="6">
        <f>27412925/1000</f>
        <v>27412.925</v>
      </c>
      <c r="F26" s="7">
        <f t="shared" si="1"/>
        <v>93.8414999493852</v>
      </c>
      <c r="G26" s="7">
        <v>72823</v>
      </c>
      <c r="H26" s="7">
        <v>18205.7</v>
      </c>
      <c r="I26" s="7">
        <f t="shared" si="2"/>
        <v>24.999931340373234</v>
      </c>
      <c r="J26" s="9">
        <f>19899089.9/1000</f>
        <v>19899.0899</v>
      </c>
      <c r="K26" s="7">
        <f t="shared" si="3"/>
        <v>91.4901138267635</v>
      </c>
    </row>
    <row r="27" spans="1:11" ht="30">
      <c r="A27" s="3" t="s">
        <v>19</v>
      </c>
      <c r="B27" s="7">
        <v>23979.3</v>
      </c>
      <c r="C27" s="7">
        <v>1868.9</v>
      </c>
      <c r="D27" s="7">
        <f t="shared" si="0"/>
        <v>7.79380549056895</v>
      </c>
      <c r="E27" s="6">
        <f>2233387.9/1000</f>
        <v>2233.3878999999997</v>
      </c>
      <c r="F27" s="7">
        <f t="shared" si="1"/>
        <v>83.68004501143757</v>
      </c>
      <c r="G27" s="7">
        <v>23979.3</v>
      </c>
      <c r="H27" s="7">
        <v>1868.9</v>
      </c>
      <c r="I27" s="7">
        <f t="shared" si="2"/>
        <v>7.79380549056895</v>
      </c>
      <c r="J27" s="9">
        <f>2233387.9/1000</f>
        <v>2233.3878999999997</v>
      </c>
      <c r="K27" s="7">
        <f t="shared" si="3"/>
        <v>83.68004501143757</v>
      </c>
    </row>
    <row r="28" spans="1:11" ht="30">
      <c r="A28" s="3" t="s">
        <v>33</v>
      </c>
      <c r="B28" s="7">
        <v>54578.1</v>
      </c>
      <c r="C28" s="7">
        <v>13057.2</v>
      </c>
      <c r="D28" s="7">
        <f t="shared" si="0"/>
        <v>23.923881556888205</v>
      </c>
      <c r="E28" s="6">
        <f>12526290.98/1000</f>
        <v>12526.29098</v>
      </c>
      <c r="F28" s="7">
        <f t="shared" si="1"/>
        <v>104.23835771376918</v>
      </c>
      <c r="G28" s="7">
        <v>54056.7</v>
      </c>
      <c r="H28" s="7">
        <v>12957.8</v>
      </c>
      <c r="I28" s="7">
        <f t="shared" si="2"/>
        <v>23.97075663146289</v>
      </c>
      <c r="J28" s="9">
        <f>12427840.98/1000</f>
        <v>12427.84098</v>
      </c>
      <c r="K28" s="7">
        <f t="shared" si="3"/>
        <v>104.26428871155382</v>
      </c>
    </row>
    <row r="29" spans="1:11" ht="15">
      <c r="A29" s="3" t="s">
        <v>14</v>
      </c>
      <c r="B29" s="7">
        <v>0</v>
      </c>
      <c r="C29" s="7"/>
      <c r="D29" s="7"/>
      <c r="E29" s="6">
        <v>0</v>
      </c>
      <c r="F29" s="7"/>
      <c r="G29" s="7">
        <v>25341.9</v>
      </c>
      <c r="H29" s="7">
        <v>6250.6</v>
      </c>
      <c r="I29" s="7">
        <f t="shared" si="2"/>
        <v>24.665080360983193</v>
      </c>
      <c r="J29" s="9">
        <f>6728438.62/1000</f>
        <v>6728.43862</v>
      </c>
      <c r="K29" s="7">
        <f t="shared" si="3"/>
        <v>92.89822428371949</v>
      </c>
    </row>
    <row r="30" spans="1:11" ht="75" hidden="1">
      <c r="A30" s="3" t="s">
        <v>18</v>
      </c>
      <c r="B30" s="7"/>
      <c r="C30" s="7"/>
      <c r="D30" s="7" t="e">
        <f t="shared" si="0"/>
        <v>#DIV/0!</v>
      </c>
      <c r="E30" s="6">
        <v>0</v>
      </c>
      <c r="F30" s="7" t="e">
        <f t="shared" si="1"/>
        <v>#DIV/0!</v>
      </c>
      <c r="G30" s="7"/>
      <c r="H30" s="7"/>
      <c r="I30" s="7" t="e">
        <f t="shared" si="2"/>
        <v>#DIV/0!</v>
      </c>
      <c r="J30" s="9"/>
      <c r="K30" s="7" t="e">
        <f t="shared" si="3"/>
        <v>#DIV/0!</v>
      </c>
    </row>
    <row r="31" spans="1:11" ht="75" hidden="1">
      <c r="A31" s="3" t="s">
        <v>17</v>
      </c>
      <c r="B31" s="7"/>
      <c r="C31" s="7"/>
      <c r="D31" s="7" t="e">
        <f t="shared" si="0"/>
        <v>#DIV/0!</v>
      </c>
      <c r="E31" s="6">
        <v>0</v>
      </c>
      <c r="F31" s="7" t="e">
        <f t="shared" si="1"/>
        <v>#DIV/0!</v>
      </c>
      <c r="G31" s="7"/>
      <c r="H31" s="7"/>
      <c r="I31" s="7" t="e">
        <f t="shared" si="2"/>
        <v>#DIV/0!</v>
      </c>
      <c r="J31" s="9"/>
      <c r="K31" s="7" t="e">
        <f t="shared" si="3"/>
        <v>#DIV/0!</v>
      </c>
    </row>
    <row r="32" spans="1:11" ht="90" hidden="1">
      <c r="A32" s="3" t="s">
        <v>6</v>
      </c>
      <c r="B32" s="7"/>
      <c r="C32" s="7"/>
      <c r="D32" s="7" t="e">
        <f t="shared" si="0"/>
        <v>#DIV/0!</v>
      </c>
      <c r="E32" s="6">
        <v>0</v>
      </c>
      <c r="F32" s="7" t="e">
        <f t="shared" si="1"/>
        <v>#DIV/0!</v>
      </c>
      <c r="G32" s="7"/>
      <c r="H32" s="7"/>
      <c r="I32" s="7" t="e">
        <f t="shared" si="2"/>
        <v>#DIV/0!</v>
      </c>
      <c r="J32" s="9"/>
      <c r="K32" s="7" t="e">
        <f t="shared" si="3"/>
        <v>#DIV/0!</v>
      </c>
    </row>
    <row r="33" spans="1:11" ht="75" hidden="1">
      <c r="A33" s="3" t="s">
        <v>0</v>
      </c>
      <c r="B33" s="7"/>
      <c r="C33" s="7"/>
      <c r="D33" s="7" t="e">
        <f t="shared" si="0"/>
        <v>#DIV/0!</v>
      </c>
      <c r="E33" s="6">
        <v>0</v>
      </c>
      <c r="F33" s="7" t="e">
        <f t="shared" si="1"/>
        <v>#DIV/0!</v>
      </c>
      <c r="G33" s="7"/>
      <c r="H33" s="7"/>
      <c r="I33" s="7" t="e">
        <f t="shared" si="2"/>
        <v>#DIV/0!</v>
      </c>
      <c r="J33" s="9"/>
      <c r="K33" s="7" t="e">
        <f t="shared" si="3"/>
        <v>#DIV/0!</v>
      </c>
    </row>
    <row r="34" spans="1:11" ht="75" hidden="1">
      <c r="A34" s="3" t="s">
        <v>1</v>
      </c>
      <c r="B34" s="7"/>
      <c r="C34" s="7"/>
      <c r="D34" s="7" t="e">
        <f t="shared" si="0"/>
        <v>#DIV/0!</v>
      </c>
      <c r="E34" s="6">
        <v>0</v>
      </c>
      <c r="F34" s="7" t="e">
        <f t="shared" si="1"/>
        <v>#DIV/0!</v>
      </c>
      <c r="G34" s="7"/>
      <c r="H34" s="7"/>
      <c r="I34" s="7" t="e">
        <f t="shared" si="2"/>
        <v>#DIV/0!</v>
      </c>
      <c r="J34" s="9"/>
      <c r="K34" s="7" t="e">
        <f t="shared" si="3"/>
        <v>#DIV/0!</v>
      </c>
    </row>
    <row r="35" spans="1:11" ht="75" hidden="1">
      <c r="A35" s="3" t="s">
        <v>26</v>
      </c>
      <c r="B35" s="7"/>
      <c r="C35" s="7"/>
      <c r="D35" s="7" t="e">
        <f t="shared" si="0"/>
        <v>#DIV/0!</v>
      </c>
      <c r="E35" s="6">
        <v>0</v>
      </c>
      <c r="F35" s="7" t="e">
        <f t="shared" si="1"/>
        <v>#DIV/0!</v>
      </c>
      <c r="G35" s="7"/>
      <c r="H35" s="7"/>
      <c r="I35" s="7" t="e">
        <f t="shared" si="2"/>
        <v>#DIV/0!</v>
      </c>
      <c r="J35" s="9"/>
      <c r="K35" s="7" t="e">
        <f t="shared" si="3"/>
        <v>#DIV/0!</v>
      </c>
    </row>
    <row r="36" spans="1:11" ht="45">
      <c r="A36" s="3" t="s">
        <v>34</v>
      </c>
      <c r="B36" s="7">
        <v>-326</v>
      </c>
      <c r="C36" s="7">
        <v>-326</v>
      </c>
      <c r="D36" s="7">
        <f t="shared" si="0"/>
        <v>100</v>
      </c>
      <c r="E36" s="6">
        <f>-289695.63/1000</f>
        <v>-289.69563</v>
      </c>
      <c r="F36" s="7">
        <f t="shared" si="1"/>
        <v>112.53190115432533</v>
      </c>
      <c r="G36" s="7">
        <v>-326</v>
      </c>
      <c r="H36" s="7">
        <v>-326</v>
      </c>
      <c r="I36" s="7">
        <f t="shared" si="2"/>
        <v>100</v>
      </c>
      <c r="J36" s="9">
        <f>-124848/1000</f>
        <v>-124.848</v>
      </c>
      <c r="K36" s="7">
        <f t="shared" si="3"/>
        <v>261.11751890298603</v>
      </c>
    </row>
    <row r="37" spans="1:11" ht="60" hidden="1">
      <c r="A37" s="3" t="s">
        <v>9</v>
      </c>
      <c r="B37" s="2">
        <v>-124848</v>
      </c>
      <c r="C37" s="2">
        <v>0</v>
      </c>
      <c r="D37" s="2">
        <f t="shared" si="0"/>
        <v>0</v>
      </c>
      <c r="E37" s="2"/>
      <c r="F37" s="4" t="e">
        <f t="shared" si="1"/>
        <v>#DIV/0!</v>
      </c>
      <c r="G37" s="2">
        <v>-124848</v>
      </c>
      <c r="H37" s="2">
        <v>-124848</v>
      </c>
      <c r="I37" s="2">
        <f t="shared" si="2"/>
        <v>100</v>
      </c>
      <c r="J37" s="10">
        <v>-124848</v>
      </c>
      <c r="K37" s="2">
        <v>0</v>
      </c>
    </row>
    <row r="38" spans="1:11" ht="60" hidden="1">
      <c r="A38" s="3" t="s">
        <v>13</v>
      </c>
      <c r="B38" s="2">
        <v>0</v>
      </c>
      <c r="C38" s="2">
        <v>0</v>
      </c>
      <c r="D38" s="2" t="e">
        <f t="shared" si="0"/>
        <v>#DIV/0!</v>
      </c>
      <c r="E38" s="2"/>
      <c r="F38" s="4" t="e">
        <f t="shared" si="1"/>
        <v>#DIV/0!</v>
      </c>
      <c r="G38" s="2">
        <v>0</v>
      </c>
      <c r="H38" s="2">
        <v>0</v>
      </c>
      <c r="I38" s="2" t="e">
        <f t="shared" si="2"/>
        <v>#DIV/0!</v>
      </c>
      <c r="J38" s="10">
        <v>0</v>
      </c>
      <c r="K38" s="2">
        <v>-0.7</v>
      </c>
    </row>
    <row r="39" spans="1:11" ht="60" hidden="1">
      <c r="A39" s="3" t="s">
        <v>15</v>
      </c>
      <c r="B39" s="2">
        <v>-164847.63</v>
      </c>
      <c r="C39" s="2">
        <v>0</v>
      </c>
      <c r="D39" s="2">
        <f t="shared" si="0"/>
        <v>0</v>
      </c>
      <c r="E39" s="2"/>
      <c r="F39" s="4" t="e">
        <f t="shared" si="1"/>
        <v>#DIV/0!</v>
      </c>
      <c r="G39" s="2">
        <v>0</v>
      </c>
      <c r="H39" s="2">
        <v>-164847.63</v>
      </c>
      <c r="I39" s="2" t="e">
        <f t="shared" si="2"/>
        <v>#DIV/0!</v>
      </c>
      <c r="J39" s="10">
        <v>-164847.63</v>
      </c>
      <c r="K39" s="2">
        <v>0</v>
      </c>
    </row>
    <row r="40" spans="1:11" ht="60" hidden="1">
      <c r="A40" s="3" t="s">
        <v>11</v>
      </c>
      <c r="B40" s="2">
        <v>-124848</v>
      </c>
      <c r="C40" s="1">
        <v>0</v>
      </c>
      <c r="D40" s="2">
        <f t="shared" si="0"/>
        <v>0</v>
      </c>
      <c r="E40" s="1"/>
      <c r="F40" s="4" t="e">
        <f t="shared" si="1"/>
        <v>#DIV/0!</v>
      </c>
      <c r="G40" s="1">
        <v>-124848</v>
      </c>
      <c r="H40" s="2">
        <v>-124848</v>
      </c>
      <c r="I40" s="2">
        <f t="shared" si="2"/>
        <v>100</v>
      </c>
      <c r="J40" s="10">
        <v>-124848</v>
      </c>
      <c r="K40" s="1">
        <v>0</v>
      </c>
    </row>
    <row r="41" spans="1:11" ht="60" hidden="1">
      <c r="A41" s="3" t="s">
        <v>7</v>
      </c>
      <c r="B41" s="2">
        <v>0</v>
      </c>
      <c r="C41" s="1">
        <v>0</v>
      </c>
      <c r="D41" s="2" t="e">
        <f t="shared" si="0"/>
        <v>#DIV/0!</v>
      </c>
      <c r="E41" s="1"/>
      <c r="F41" s="4" t="e">
        <f t="shared" si="1"/>
        <v>#DIV/0!</v>
      </c>
      <c r="G41" s="1">
        <v>0</v>
      </c>
      <c r="H41" s="2">
        <v>0</v>
      </c>
      <c r="I41" s="2" t="e">
        <f t="shared" si="2"/>
        <v>#DIV/0!</v>
      </c>
      <c r="J41" s="10">
        <v>0</v>
      </c>
      <c r="K41" s="1">
        <v>-0.7</v>
      </c>
    </row>
    <row r="42" spans="1:11" ht="60" hidden="1">
      <c r="A42" s="3" t="s">
        <v>24</v>
      </c>
      <c r="B42" s="2">
        <v>-164847.63</v>
      </c>
      <c r="C42" s="1">
        <v>0</v>
      </c>
      <c r="D42" s="2">
        <f t="shared" si="0"/>
        <v>0</v>
      </c>
      <c r="E42" s="1"/>
      <c r="F42" s="4" t="e">
        <f t="shared" si="1"/>
        <v>#DIV/0!</v>
      </c>
      <c r="G42" s="1">
        <v>0</v>
      </c>
      <c r="H42" s="2">
        <v>-164847.63</v>
      </c>
      <c r="I42" s="2" t="e">
        <f t="shared" si="2"/>
        <v>#DIV/0!</v>
      </c>
      <c r="J42" s="10">
        <v>-164847.63</v>
      </c>
      <c r="K42" s="1">
        <v>0</v>
      </c>
    </row>
    <row r="43" ht="15">
      <c r="J43" s="11"/>
    </row>
    <row r="44" ht="15">
      <c r="J44" s="11"/>
    </row>
    <row r="45" ht="15">
      <c r="J45" s="11"/>
    </row>
    <row r="46" ht="15">
      <c r="J46" s="11"/>
    </row>
    <row r="47" ht="15">
      <c r="J47" s="11"/>
    </row>
    <row r="48" ht="15">
      <c r="J48" s="8"/>
    </row>
    <row r="49" ht="15">
      <c r="J49" s="8"/>
    </row>
  </sheetData>
  <sheetProtection/>
  <mergeCells count="8">
    <mergeCell ref="B6:F6"/>
    <mergeCell ref="G6:K6"/>
    <mergeCell ref="A6:A7"/>
    <mergeCell ref="A5:L5"/>
    <mergeCell ref="A1:L1"/>
    <mergeCell ref="A2:L2"/>
    <mergeCell ref="A3:L3"/>
    <mergeCell ref="A4:L4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РФО</cp:lastModifiedBy>
  <cp:lastPrinted>2019-10-22T10:51:44Z</cp:lastPrinted>
  <dcterms:created xsi:type="dcterms:W3CDTF">2018-04-12T13:52:51Z</dcterms:created>
  <dcterms:modified xsi:type="dcterms:W3CDTF">2019-10-23T08:47:01Z</dcterms:modified>
  <cp:category/>
  <cp:version/>
  <cp:contentType/>
  <cp:contentStatus/>
</cp:coreProperties>
</file>